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10230" activeTab="0"/>
  </bookViews>
  <sheets>
    <sheet name="Cigales" sheetId="1" r:id="rId1"/>
    <sheet name="Dauphins" sheetId="2" r:id="rId2"/>
    <sheet name="Synthèse" sheetId="3" r:id="rId3"/>
    <sheet name="DV-IDENTITY-0" sheetId="4" state="veryHidden" r:id="rId4"/>
  </sheets>
  <definedNames/>
  <calcPr fullCalcOnLoad="1"/>
</workbook>
</file>

<file path=xl/sharedStrings.xml><?xml version="1.0" encoding="utf-8"?>
<sst xmlns="http://schemas.openxmlformats.org/spreadsheetml/2006/main" count="25" uniqueCount="11">
  <si>
    <t>Bretagne</t>
  </si>
  <si>
    <t>IDF</t>
  </si>
  <si>
    <t>Nord</t>
  </si>
  <si>
    <t>Aquitaine</t>
  </si>
  <si>
    <t>Juillet</t>
  </si>
  <si>
    <t>Août</t>
  </si>
  <si>
    <t>Centre de vacances "La Cigale"</t>
  </si>
  <si>
    <t>Centre de vacances "Les Dauphins"</t>
  </si>
  <si>
    <t>Bilan des vacances</t>
  </si>
  <si>
    <t>Pâques</t>
  </si>
  <si>
    <t>AAAAAF+5M6A=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</si>
</sst>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8"/>
  <sheetViews>
    <sheetView tabSelected="1" zoomScalePageLayoutView="0" workbookViewId="0" topLeftCell="A1">
      <selection activeCell="I13" sqref="I13"/>
    </sheetView>
  </sheetViews>
  <sheetFormatPr defaultColWidth="11.421875" defaultRowHeight="12.75"/>
  <sheetData>
    <row r="1" spans="1:5" ht="12.75">
      <c r="A1" s="3" t="s">
        <v>6</v>
      </c>
      <c r="B1" s="3"/>
      <c r="C1" s="3"/>
      <c r="D1" s="3"/>
      <c r="E1" s="3"/>
    </row>
    <row r="2" spans="1:3" ht="12.75">
      <c r="A2" s="1"/>
      <c r="B2" s="1"/>
      <c r="C2" s="1"/>
    </row>
    <row r="3" spans="1:5" ht="12.75">
      <c r="A3" s="4"/>
      <c r="B3" s="5" t="s">
        <v>9</v>
      </c>
      <c r="C3" s="5" t="s">
        <v>4</v>
      </c>
      <c r="D3" s="5" t="s">
        <v>5</v>
      </c>
      <c r="E3" s="4"/>
    </row>
    <row r="4" spans="1:5" ht="12.75">
      <c r="A4" s="4" t="s">
        <v>3</v>
      </c>
      <c r="B4" s="6">
        <v>18</v>
      </c>
      <c r="C4" s="6">
        <v>7</v>
      </c>
      <c r="D4" s="6">
        <v>15</v>
      </c>
      <c r="E4" s="7">
        <f>SUM(B3:D3)</f>
        <v>0</v>
      </c>
    </row>
    <row r="5" spans="1:5" ht="12.75">
      <c r="A5" s="4" t="s">
        <v>0</v>
      </c>
      <c r="B5" s="6">
        <v>16</v>
      </c>
      <c r="C5" s="6">
        <v>17</v>
      </c>
      <c r="D5" s="6">
        <v>16</v>
      </c>
      <c r="E5" s="7">
        <f>SUM(B4:D4)</f>
        <v>40</v>
      </c>
    </row>
    <row r="6" spans="1:5" ht="12.75">
      <c r="A6" s="4" t="s">
        <v>1</v>
      </c>
      <c r="B6" s="6">
        <v>15</v>
      </c>
      <c r="C6" s="6">
        <v>19</v>
      </c>
      <c r="D6" s="6">
        <v>26</v>
      </c>
      <c r="E6" s="7">
        <f>SUM(B5:D5)</f>
        <v>49</v>
      </c>
    </row>
    <row r="7" spans="1:5" ht="12.75">
      <c r="A7" s="4" t="s">
        <v>2</v>
      </c>
      <c r="B7" s="6">
        <v>25</v>
      </c>
      <c r="C7" s="6">
        <v>28</v>
      </c>
      <c r="D7" s="6">
        <v>20</v>
      </c>
      <c r="E7" s="7">
        <f>SUM(B6:D6)</f>
        <v>60</v>
      </c>
    </row>
    <row r="8" spans="1:5" ht="12.75">
      <c r="A8" s="4"/>
      <c r="B8" s="7">
        <f>SUM(B4:B7)</f>
        <v>74</v>
      </c>
      <c r="C8" s="7">
        <f>SUM(C4:C7)</f>
        <v>71</v>
      </c>
      <c r="D8" s="7">
        <f>SUM(D4:D7)</f>
        <v>77</v>
      </c>
      <c r="E8" s="6">
        <f>B8+C8+D8</f>
        <v>222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E9"/>
  <sheetViews>
    <sheetView zoomScalePageLayoutView="0" workbookViewId="0" topLeftCell="A1">
      <selection activeCell="A3" sqref="A3:E8"/>
    </sheetView>
  </sheetViews>
  <sheetFormatPr defaultColWidth="11.421875" defaultRowHeight="12.75"/>
  <sheetData>
    <row r="1" spans="1:5" ht="12.75">
      <c r="A1" s="3" t="s">
        <v>7</v>
      </c>
      <c r="B1" s="3"/>
      <c r="C1" s="3"/>
      <c r="D1" s="3"/>
      <c r="E1" s="3"/>
    </row>
    <row r="2" spans="1:3" ht="12.75">
      <c r="A2" s="2"/>
      <c r="B2" s="2"/>
      <c r="C2" s="2"/>
    </row>
    <row r="3" spans="1:5" ht="12.75">
      <c r="A3" s="4"/>
      <c r="B3" s="5" t="s">
        <v>9</v>
      </c>
      <c r="C3" s="5" t="s">
        <v>4</v>
      </c>
      <c r="D3" s="5" t="s">
        <v>5</v>
      </c>
      <c r="E3" s="6"/>
    </row>
    <row r="4" spans="1:5" ht="12.75">
      <c r="A4" s="4" t="s">
        <v>3</v>
      </c>
      <c r="B4" s="6">
        <v>37</v>
      </c>
      <c r="C4" s="6">
        <v>39</v>
      </c>
      <c r="D4" s="6">
        <v>38</v>
      </c>
      <c r="E4" s="7">
        <f>SUM(B4:D4)</f>
        <v>114</v>
      </c>
    </row>
    <row r="5" spans="1:5" ht="12.75">
      <c r="A5" s="4" t="s">
        <v>0</v>
      </c>
      <c r="B5" s="6">
        <v>29</v>
      </c>
      <c r="C5" s="6">
        <v>31</v>
      </c>
      <c r="D5" s="6">
        <v>31</v>
      </c>
      <c r="E5" s="7">
        <f>SUM(B4:D4)</f>
        <v>114</v>
      </c>
    </row>
    <row r="6" spans="1:5" ht="12.75">
      <c r="A6" s="4" t="s">
        <v>1</v>
      </c>
      <c r="B6" s="6">
        <v>42</v>
      </c>
      <c r="C6" s="6">
        <v>51</v>
      </c>
      <c r="D6" s="6">
        <v>53</v>
      </c>
      <c r="E6" s="7">
        <f>SUM(B5:D5)</f>
        <v>91</v>
      </c>
    </row>
    <row r="7" spans="1:5" ht="12.75">
      <c r="A7" s="4" t="s">
        <v>2</v>
      </c>
      <c r="B7" s="6">
        <v>35</v>
      </c>
      <c r="C7" s="6">
        <v>32</v>
      </c>
      <c r="D7" s="6">
        <v>29</v>
      </c>
      <c r="E7" s="7">
        <f>SUM(B6:D6)</f>
        <v>146</v>
      </c>
    </row>
    <row r="8" spans="1:5" ht="12.75">
      <c r="A8" s="4"/>
      <c r="B8" s="7">
        <f>SUM(B4:B7)</f>
        <v>143</v>
      </c>
      <c r="C8" s="7">
        <f>SUM(C4:C7)</f>
        <v>153</v>
      </c>
      <c r="D8" s="7">
        <f>SUM(D4:D7)</f>
        <v>151</v>
      </c>
      <c r="E8" s="6">
        <f>B8+C8+D8</f>
        <v>447</v>
      </c>
    </row>
    <row r="9" spans="2:5" ht="12.75">
      <c r="B9" s="1"/>
      <c r="C9" s="1"/>
      <c r="D9" s="1"/>
      <c r="E9" s="1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  <customProperties>
    <customPr name="DVSECTION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E8"/>
  <sheetViews>
    <sheetView zoomScalePageLayoutView="0" workbookViewId="0" topLeftCell="A1">
      <selection activeCell="F13" sqref="F13"/>
    </sheetView>
  </sheetViews>
  <sheetFormatPr defaultColWidth="11.421875" defaultRowHeight="12.75"/>
  <sheetData>
    <row r="1" spans="1:5" ht="12.75">
      <c r="A1" s="3" t="s">
        <v>8</v>
      </c>
      <c r="B1" s="3"/>
      <c r="C1" s="3"/>
      <c r="D1" s="3"/>
      <c r="E1" s="3"/>
    </row>
    <row r="3" spans="1:5" ht="12.75">
      <c r="A3" s="4"/>
      <c r="B3" s="5" t="s">
        <v>9</v>
      </c>
      <c r="C3" s="5" t="s">
        <v>4</v>
      </c>
      <c r="D3" s="5" t="s">
        <v>5</v>
      </c>
      <c r="E3" s="5"/>
    </row>
    <row r="4" spans="1:5" ht="12.75">
      <c r="A4" s="4" t="s">
        <v>3</v>
      </c>
      <c r="B4" s="6">
        <f>Cigales!B4+Dauphins!B4</f>
        <v>55</v>
      </c>
      <c r="C4" s="6">
        <f>Cigales!C4+Dauphins!C4</f>
        <v>46</v>
      </c>
      <c r="D4" s="6">
        <f>Cigales!D4+Dauphins!D4</f>
        <v>53</v>
      </c>
      <c r="E4" s="7">
        <f>SUM(B4:C4)</f>
        <v>101</v>
      </c>
    </row>
    <row r="5" spans="1:5" ht="12.75">
      <c r="A5" s="4" t="s">
        <v>0</v>
      </c>
      <c r="B5" s="6">
        <f>Cigales!B5+Dauphins!B5</f>
        <v>45</v>
      </c>
      <c r="C5" s="6">
        <f>Cigales!C5+Dauphins!C5</f>
        <v>48</v>
      </c>
      <c r="D5" s="6">
        <f>Cigales!D5+Dauphins!D5</f>
        <v>47</v>
      </c>
      <c r="E5" s="7">
        <f>SUM(B5:C5)</f>
        <v>93</v>
      </c>
    </row>
    <row r="6" spans="1:5" ht="12.75">
      <c r="A6" s="4" t="s">
        <v>1</v>
      </c>
      <c r="B6" s="6">
        <f>Cigales!B6+Dauphins!B6</f>
        <v>57</v>
      </c>
      <c r="C6" s="6">
        <f>Cigales!C6+Dauphins!C6</f>
        <v>70</v>
      </c>
      <c r="D6" s="6">
        <f>Cigales!D6+Dauphins!D6</f>
        <v>79</v>
      </c>
      <c r="E6" s="7">
        <f>SUM(B6:C6)</f>
        <v>127</v>
      </c>
    </row>
    <row r="7" spans="1:5" ht="12.75">
      <c r="A7" s="4" t="s">
        <v>2</v>
      </c>
      <c r="B7" s="6">
        <f>Cigales!B7+Dauphins!B7</f>
        <v>60</v>
      </c>
      <c r="C7" s="6">
        <f>Cigales!C7+Dauphins!C7</f>
        <v>60</v>
      </c>
      <c r="D7" s="6">
        <f>Cigales!D7+Dauphins!D7</f>
        <v>49</v>
      </c>
      <c r="E7" s="7">
        <f>SUM(B7:C7)</f>
        <v>120</v>
      </c>
    </row>
    <row r="8" spans="1:5" ht="12.75">
      <c r="A8" s="4"/>
      <c r="B8" s="7">
        <f>SUM(B4:B7)</f>
        <v>217</v>
      </c>
      <c r="C8" s="7">
        <f>SUM(C4:C7)</f>
        <v>224</v>
      </c>
      <c r="D8" s="7">
        <f>SUM(D4:D7)</f>
        <v>228</v>
      </c>
      <c r="E8" s="7">
        <f>B8+C8+D8</f>
        <v>669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FE1"/>
  <sheetViews>
    <sheetView zoomScalePageLayoutView="0" workbookViewId="0" topLeftCell="A1">
      <selection activeCell="FE1" sqref="FE1"/>
    </sheetView>
  </sheetViews>
  <sheetFormatPr defaultColWidth="11.421875" defaultRowHeight="12.75"/>
  <sheetData>
    <row r="1" spans="1:161" ht="12.75">
      <c r="A1" t="e">
        <f>IF(Cigales!1:1,"AAAAAF+5MwA=",0)</f>
        <v>#VALUE!</v>
      </c>
      <c r="B1" t="e">
        <f>AND(Cigales!A1,"AAAAAF+5MwE=")</f>
        <v>#VALUE!</v>
      </c>
      <c r="C1" t="e">
        <f>AND(Cigales!B1,"AAAAAF+5MwI=")</f>
        <v>#VALUE!</v>
      </c>
      <c r="D1" t="e">
        <f>AND(Cigales!C1,"AAAAAF+5MwM=")</f>
        <v>#VALUE!</v>
      </c>
      <c r="E1" t="e">
        <f>AND(Cigales!D1,"AAAAAF+5MwQ=")</f>
        <v>#VALUE!</v>
      </c>
      <c r="F1" t="e">
        <f>AND(Cigales!E1,"AAAAAF+5MwU=")</f>
        <v>#VALUE!</v>
      </c>
      <c r="G1">
        <f>IF(Cigales!2:2,"AAAAAF+5MwY=",0)</f>
        <v>0</v>
      </c>
      <c r="H1" t="e">
        <f>AND(Cigales!A2,"AAAAAF+5Mwc=")</f>
        <v>#VALUE!</v>
      </c>
      <c r="I1" t="e">
        <f>AND(Cigales!B2,"AAAAAF+5Mwg=")</f>
        <v>#VALUE!</v>
      </c>
      <c r="J1" t="e">
        <f>AND(Cigales!C2,"AAAAAF+5Mwk=")</f>
        <v>#VALUE!</v>
      </c>
      <c r="K1" t="e">
        <f>AND(Cigales!D2,"AAAAAF+5Mwo=")</f>
        <v>#VALUE!</v>
      </c>
      <c r="L1" t="e">
        <f>AND(Cigales!E2,"AAAAAF+5Mws=")</f>
        <v>#VALUE!</v>
      </c>
      <c r="M1">
        <f>IF(Cigales!3:3,"AAAAAF+5Mww=",0)</f>
        <v>0</v>
      </c>
      <c r="N1" t="e">
        <f>AND(Cigales!A3,"AAAAAF+5Mw0=")</f>
        <v>#VALUE!</v>
      </c>
      <c r="O1" t="e">
        <f>AND(Cigales!B3,"AAAAAF+5Mw4=")</f>
        <v>#VALUE!</v>
      </c>
      <c r="P1" t="e">
        <f>AND(Cigales!C3,"AAAAAF+5Mw8=")</f>
        <v>#VALUE!</v>
      </c>
      <c r="Q1" t="e">
        <f>AND(Cigales!D3,"AAAAAF+5MxA=")</f>
        <v>#VALUE!</v>
      </c>
      <c r="R1" t="e">
        <f>AND(Cigales!E3,"AAAAAF+5MxE=")</f>
        <v>#VALUE!</v>
      </c>
      <c r="S1">
        <f>IF(Cigales!4:4,"AAAAAF+5MxI=",0)</f>
        <v>0</v>
      </c>
      <c r="T1" t="e">
        <f>AND(Cigales!A4,"AAAAAF+5MxM=")</f>
        <v>#VALUE!</v>
      </c>
      <c r="U1" t="e">
        <f>AND(Cigales!B4,"AAAAAF+5MxQ=")</f>
        <v>#VALUE!</v>
      </c>
      <c r="V1" t="e">
        <f>AND(Cigales!C4,"AAAAAF+5MxU=")</f>
        <v>#VALUE!</v>
      </c>
      <c r="W1" t="e">
        <f>AND(Cigales!D4,"AAAAAF+5MxY=")</f>
        <v>#VALUE!</v>
      </c>
      <c r="X1" t="e">
        <f>AND(Cigales!E4,"AAAAAF+5Mxc=")</f>
        <v>#VALUE!</v>
      </c>
      <c r="Y1">
        <f>IF(Cigales!5:5,"AAAAAF+5Mxg=",0)</f>
        <v>0</v>
      </c>
      <c r="Z1" t="e">
        <f>AND(Cigales!A5,"AAAAAF+5Mxk=")</f>
        <v>#VALUE!</v>
      </c>
      <c r="AA1" t="e">
        <f>AND(Cigales!B5,"AAAAAF+5Mxo=")</f>
        <v>#VALUE!</v>
      </c>
      <c r="AB1" t="e">
        <f>AND(Cigales!C5,"AAAAAF+5Mxs=")</f>
        <v>#VALUE!</v>
      </c>
      <c r="AC1" t="e">
        <f>AND(Cigales!D5,"AAAAAF+5Mxw=")</f>
        <v>#VALUE!</v>
      </c>
      <c r="AD1" t="e">
        <f>AND(Cigales!E5,"AAAAAF+5Mx0=")</f>
        <v>#VALUE!</v>
      </c>
      <c r="AE1">
        <f>IF(Cigales!6:6,"AAAAAF+5Mx4=",0)</f>
        <v>0</v>
      </c>
      <c r="AF1" t="e">
        <f>AND(Cigales!A6,"AAAAAF+5Mx8=")</f>
        <v>#VALUE!</v>
      </c>
      <c r="AG1" t="e">
        <f>AND(Cigales!B6,"AAAAAF+5MyA=")</f>
        <v>#VALUE!</v>
      </c>
      <c r="AH1" t="e">
        <f>AND(Cigales!C6,"AAAAAF+5MyE=")</f>
        <v>#VALUE!</v>
      </c>
      <c r="AI1" t="e">
        <f>AND(Cigales!D6,"AAAAAF+5MyI=")</f>
        <v>#VALUE!</v>
      </c>
      <c r="AJ1" t="e">
        <f>AND(Cigales!E6,"AAAAAF+5MyM=")</f>
        <v>#VALUE!</v>
      </c>
      <c r="AK1">
        <f>IF(Cigales!7:7,"AAAAAF+5MyQ=",0)</f>
        <v>0</v>
      </c>
      <c r="AL1" t="e">
        <f>AND(Cigales!A7,"AAAAAF+5MyU=")</f>
        <v>#VALUE!</v>
      </c>
      <c r="AM1" t="e">
        <f>AND(Cigales!B7,"AAAAAF+5MyY=")</f>
        <v>#VALUE!</v>
      </c>
      <c r="AN1" t="e">
        <f>AND(Cigales!C7,"AAAAAF+5Myc=")</f>
        <v>#VALUE!</v>
      </c>
      <c r="AO1" t="e">
        <f>AND(Cigales!D7,"AAAAAF+5Myg=")</f>
        <v>#VALUE!</v>
      </c>
      <c r="AP1" t="e">
        <f>AND(Cigales!E7,"AAAAAF+5Myk=")</f>
        <v>#VALUE!</v>
      </c>
      <c r="AQ1">
        <f>IF(Cigales!8:8,"AAAAAF+5Myo=",0)</f>
        <v>0</v>
      </c>
      <c r="AR1" t="e">
        <f>AND(Cigales!A8,"AAAAAF+5Mys=")</f>
        <v>#VALUE!</v>
      </c>
      <c r="AS1" t="e">
        <f>AND(Cigales!B8,"AAAAAF+5Myw=")</f>
        <v>#VALUE!</v>
      </c>
      <c r="AT1" t="e">
        <f>AND(Cigales!C8,"AAAAAF+5My0=")</f>
        <v>#VALUE!</v>
      </c>
      <c r="AU1" t="e">
        <f>AND(Cigales!D8,"AAAAAF+5My4=")</f>
        <v>#VALUE!</v>
      </c>
      <c r="AV1" t="e">
        <f>AND(Cigales!E8,"AAAAAF+5My8=")</f>
        <v>#VALUE!</v>
      </c>
      <c r="AW1" t="e">
        <f>IF(Cigales!A:A,"AAAAAF+5MzA=",0)</f>
        <v>#VALUE!</v>
      </c>
      <c r="AX1">
        <f>IF(Cigales!B:B,"AAAAAF+5MzE=",0)</f>
        <v>0</v>
      </c>
      <c r="AY1">
        <f>IF(Cigales!C:C,"AAAAAF+5MzI=",0)</f>
        <v>0</v>
      </c>
      <c r="AZ1">
        <f>IF(Cigales!D:D,"AAAAAF+5MzM=",0)</f>
        <v>0</v>
      </c>
      <c r="BA1">
        <f>IF(Cigales!E:E,"AAAAAF+5MzQ=",0)</f>
        <v>0</v>
      </c>
      <c r="BB1">
        <f>IF(Dauphins!1:1,"AAAAAF+5MzU=",0)</f>
        <v>0</v>
      </c>
      <c r="BC1" t="e">
        <f>AND(Dauphins!A1,"AAAAAF+5MzY=")</f>
        <v>#VALUE!</v>
      </c>
      <c r="BD1" t="e">
        <f>AND(Dauphins!B1,"AAAAAF+5Mzc=")</f>
        <v>#VALUE!</v>
      </c>
      <c r="BE1" t="e">
        <f>AND(Dauphins!C1,"AAAAAF+5Mzg=")</f>
        <v>#VALUE!</v>
      </c>
      <c r="BF1" t="e">
        <f>AND(Dauphins!D1,"AAAAAF+5Mzk=")</f>
        <v>#VALUE!</v>
      </c>
      <c r="BG1" t="e">
        <f>AND(Dauphins!E1,"AAAAAF+5Mzo=")</f>
        <v>#VALUE!</v>
      </c>
      <c r="BH1">
        <f>IF(Dauphins!2:2,"AAAAAF+5Mzs=",0)</f>
        <v>0</v>
      </c>
      <c r="BI1" t="e">
        <f>AND(Dauphins!A2,"AAAAAF+5Mzw=")</f>
        <v>#VALUE!</v>
      </c>
      <c r="BJ1" t="e">
        <f>AND(Dauphins!B2,"AAAAAF+5Mz0=")</f>
        <v>#VALUE!</v>
      </c>
      <c r="BK1" t="e">
        <f>AND(Dauphins!C2,"AAAAAF+5Mz4=")</f>
        <v>#VALUE!</v>
      </c>
      <c r="BL1" t="e">
        <f>AND(Dauphins!D2,"AAAAAF+5Mz8=")</f>
        <v>#VALUE!</v>
      </c>
      <c r="BM1" t="e">
        <f>AND(Dauphins!E2,"AAAAAF+5M0A=")</f>
        <v>#VALUE!</v>
      </c>
      <c r="BN1">
        <f>IF(Dauphins!3:3,"AAAAAF+5M0E=",0)</f>
        <v>0</v>
      </c>
      <c r="BO1" t="e">
        <f>AND(Dauphins!A3,"AAAAAF+5M0I=")</f>
        <v>#VALUE!</v>
      </c>
      <c r="BP1" t="e">
        <f>AND(Dauphins!B3,"AAAAAF+5M0M=")</f>
        <v>#VALUE!</v>
      </c>
      <c r="BQ1" t="e">
        <f>AND(Dauphins!C3,"AAAAAF+5M0Q=")</f>
        <v>#VALUE!</v>
      </c>
      <c r="BR1" t="e">
        <f>AND(Dauphins!D3,"AAAAAF+5M0U=")</f>
        <v>#VALUE!</v>
      </c>
      <c r="BS1" t="e">
        <f>AND(Dauphins!E3,"AAAAAF+5M0Y=")</f>
        <v>#VALUE!</v>
      </c>
      <c r="BT1">
        <f>IF(Dauphins!4:4,"AAAAAF+5M0c=",0)</f>
        <v>0</v>
      </c>
      <c r="BU1" t="e">
        <f>AND(Dauphins!A4,"AAAAAF+5M0g=")</f>
        <v>#VALUE!</v>
      </c>
      <c r="BV1" t="e">
        <f>AND(Dauphins!B4,"AAAAAF+5M0k=")</f>
        <v>#VALUE!</v>
      </c>
      <c r="BW1" t="e">
        <f>AND(Dauphins!C4,"AAAAAF+5M0o=")</f>
        <v>#VALUE!</v>
      </c>
      <c r="BX1" t="e">
        <f>AND(Dauphins!D4,"AAAAAF+5M0s=")</f>
        <v>#VALUE!</v>
      </c>
      <c r="BY1" t="e">
        <f>AND(Dauphins!E4,"AAAAAF+5M0w=")</f>
        <v>#VALUE!</v>
      </c>
      <c r="BZ1">
        <f>IF(Dauphins!5:5,"AAAAAF+5M00=",0)</f>
        <v>0</v>
      </c>
      <c r="CA1" t="e">
        <f>AND(Dauphins!A5,"AAAAAF+5M04=")</f>
        <v>#VALUE!</v>
      </c>
      <c r="CB1" t="e">
        <f>AND(Dauphins!B5,"AAAAAF+5M08=")</f>
        <v>#VALUE!</v>
      </c>
      <c r="CC1" t="e">
        <f>AND(Dauphins!C5,"AAAAAF+5M1A=")</f>
        <v>#VALUE!</v>
      </c>
      <c r="CD1" t="e">
        <f>AND(Dauphins!D5,"AAAAAF+5M1E=")</f>
        <v>#VALUE!</v>
      </c>
      <c r="CE1" t="e">
        <f>AND(Dauphins!E5,"AAAAAF+5M1I=")</f>
        <v>#VALUE!</v>
      </c>
      <c r="CF1">
        <f>IF(Dauphins!6:6,"AAAAAF+5M1M=",0)</f>
        <v>0</v>
      </c>
      <c r="CG1" t="e">
        <f>AND(Dauphins!A6,"AAAAAF+5M1Q=")</f>
        <v>#VALUE!</v>
      </c>
      <c r="CH1" t="e">
        <f>AND(Dauphins!B6,"AAAAAF+5M1U=")</f>
        <v>#VALUE!</v>
      </c>
      <c r="CI1" t="e">
        <f>AND(Dauphins!C6,"AAAAAF+5M1Y=")</f>
        <v>#VALUE!</v>
      </c>
      <c r="CJ1" t="e">
        <f>AND(Dauphins!D6,"AAAAAF+5M1c=")</f>
        <v>#VALUE!</v>
      </c>
      <c r="CK1" t="e">
        <f>AND(Dauphins!E6,"AAAAAF+5M1g=")</f>
        <v>#VALUE!</v>
      </c>
      <c r="CL1">
        <f>IF(Dauphins!7:7,"AAAAAF+5M1k=",0)</f>
        <v>0</v>
      </c>
      <c r="CM1" t="e">
        <f>AND(Dauphins!A7,"AAAAAF+5M1o=")</f>
        <v>#VALUE!</v>
      </c>
      <c r="CN1" t="e">
        <f>AND(Dauphins!B7,"AAAAAF+5M1s=")</f>
        <v>#VALUE!</v>
      </c>
      <c r="CO1" t="e">
        <f>AND(Dauphins!C7,"AAAAAF+5M1w=")</f>
        <v>#VALUE!</v>
      </c>
      <c r="CP1" t="e">
        <f>AND(Dauphins!D7,"AAAAAF+5M10=")</f>
        <v>#VALUE!</v>
      </c>
      <c r="CQ1" t="e">
        <f>AND(Dauphins!E7,"AAAAAF+5M14=")</f>
        <v>#VALUE!</v>
      </c>
      <c r="CR1">
        <f>IF(Dauphins!8:8,"AAAAAF+5M18=",0)</f>
        <v>0</v>
      </c>
      <c r="CS1" t="e">
        <f>AND(Dauphins!A8,"AAAAAF+5M2A=")</f>
        <v>#VALUE!</v>
      </c>
      <c r="CT1" t="e">
        <f>AND(Dauphins!B8,"AAAAAF+5M2E=")</f>
        <v>#VALUE!</v>
      </c>
      <c r="CU1" t="e">
        <f>AND(Dauphins!C8,"AAAAAF+5M2I=")</f>
        <v>#VALUE!</v>
      </c>
      <c r="CV1" t="e">
        <f>AND(Dauphins!D8,"AAAAAF+5M2M=")</f>
        <v>#VALUE!</v>
      </c>
      <c r="CW1" t="e">
        <f>AND(Dauphins!E8,"AAAAAF+5M2Q=")</f>
        <v>#VALUE!</v>
      </c>
      <c r="CX1">
        <f>IF(Dauphins!9:9,"AAAAAF+5M2U=",0)</f>
        <v>0</v>
      </c>
      <c r="CY1" t="e">
        <f>IF(Dauphins!A:A,"AAAAAF+5M2Y=",0)</f>
        <v>#VALUE!</v>
      </c>
      <c r="CZ1">
        <f>IF(Dauphins!B:B,"AAAAAF+5M2c=",0)</f>
        <v>0</v>
      </c>
      <c r="DA1">
        <f>IF(Dauphins!C:C,"AAAAAF+5M2g=",0)</f>
        <v>0</v>
      </c>
      <c r="DB1">
        <f>IF(Dauphins!D:D,"AAAAAF+5M2k=",0)</f>
        <v>0</v>
      </c>
      <c r="DC1">
        <f>IF(Dauphins!E:E,"AAAAAF+5M2o=",0)</f>
        <v>0</v>
      </c>
      <c r="DD1">
        <f>IF(Synthèse!1:1,"AAAAAF+5M2s=",0)</f>
        <v>0</v>
      </c>
      <c r="DE1" t="e">
        <f>AND(Synthèse!A1,"AAAAAF+5M2w=")</f>
        <v>#VALUE!</v>
      </c>
      <c r="DF1" t="e">
        <f>AND(Synthèse!B1,"AAAAAF+5M20=")</f>
        <v>#VALUE!</v>
      </c>
      <c r="DG1" t="e">
        <f>AND(Synthèse!C1,"AAAAAF+5M24=")</f>
        <v>#VALUE!</v>
      </c>
      <c r="DH1" t="e">
        <f>AND(Synthèse!D1,"AAAAAF+5M28=")</f>
        <v>#VALUE!</v>
      </c>
      <c r="DI1" t="e">
        <f>AND(Synthèse!E1,"AAAAAF+5M3A=")</f>
        <v>#VALUE!</v>
      </c>
      <c r="DJ1">
        <f>IF(Synthèse!2:2,"AAAAAF+5M3E=",0)</f>
        <v>0</v>
      </c>
      <c r="DK1" t="e">
        <f>AND(Synthèse!A2,"AAAAAF+5M3I=")</f>
        <v>#VALUE!</v>
      </c>
      <c r="DL1" t="e">
        <f>AND(Synthèse!B2,"AAAAAF+5M3M=")</f>
        <v>#VALUE!</v>
      </c>
      <c r="DM1" t="e">
        <f>AND(Synthèse!C2,"AAAAAF+5M3Q=")</f>
        <v>#VALUE!</v>
      </c>
      <c r="DN1" t="e">
        <f>AND(Synthèse!D2,"AAAAAF+5M3U=")</f>
        <v>#VALUE!</v>
      </c>
      <c r="DO1" t="e">
        <f>AND(Synthèse!E2,"AAAAAF+5M3Y=")</f>
        <v>#VALUE!</v>
      </c>
      <c r="DP1">
        <f>IF(Synthèse!3:3,"AAAAAF+5M3c=",0)</f>
        <v>0</v>
      </c>
      <c r="DQ1" t="e">
        <f>AND(Synthèse!A3,"AAAAAF+5M3g=")</f>
        <v>#VALUE!</v>
      </c>
      <c r="DR1" t="e">
        <f>AND(Synthèse!B3,"AAAAAF+5M3k=")</f>
        <v>#VALUE!</v>
      </c>
      <c r="DS1" t="e">
        <f>AND(Synthèse!C3,"AAAAAF+5M3o=")</f>
        <v>#VALUE!</v>
      </c>
      <c r="DT1" t="e">
        <f>AND(Synthèse!D3,"AAAAAF+5M3s=")</f>
        <v>#VALUE!</v>
      </c>
      <c r="DU1" t="e">
        <f>AND(Synthèse!E3,"AAAAAF+5M3w=")</f>
        <v>#VALUE!</v>
      </c>
      <c r="DV1">
        <f>IF(Synthèse!4:4,"AAAAAF+5M30=",0)</f>
        <v>0</v>
      </c>
      <c r="DW1" t="e">
        <f>AND(Synthèse!A4,"AAAAAF+5M34=")</f>
        <v>#VALUE!</v>
      </c>
      <c r="DX1" t="e">
        <f>AND(Synthèse!B4,"AAAAAF+5M38=")</f>
        <v>#VALUE!</v>
      </c>
      <c r="DY1" t="e">
        <f>AND(Synthèse!C4,"AAAAAF+5M4A=")</f>
        <v>#VALUE!</v>
      </c>
      <c r="DZ1" t="e">
        <f>AND(Synthèse!D4,"AAAAAF+5M4E=")</f>
        <v>#VALUE!</v>
      </c>
      <c r="EA1" t="e">
        <f>AND(Synthèse!E4,"AAAAAF+5M4I=")</f>
        <v>#VALUE!</v>
      </c>
      <c r="EB1">
        <f>IF(Synthèse!5:5,"AAAAAF+5M4M=",0)</f>
        <v>0</v>
      </c>
      <c r="EC1" t="e">
        <f>AND(Synthèse!A5,"AAAAAF+5M4Q=")</f>
        <v>#VALUE!</v>
      </c>
      <c r="ED1" t="e">
        <f>AND(Synthèse!B5,"AAAAAF+5M4U=")</f>
        <v>#VALUE!</v>
      </c>
      <c r="EE1" t="e">
        <f>AND(Synthèse!C5,"AAAAAF+5M4Y=")</f>
        <v>#VALUE!</v>
      </c>
      <c r="EF1" t="e">
        <f>AND(Synthèse!D5,"AAAAAF+5M4c=")</f>
        <v>#VALUE!</v>
      </c>
      <c r="EG1" t="e">
        <f>AND(Synthèse!E5,"AAAAAF+5M4g=")</f>
        <v>#VALUE!</v>
      </c>
      <c r="EH1">
        <f>IF(Synthèse!6:6,"AAAAAF+5M4k=",0)</f>
        <v>0</v>
      </c>
      <c r="EI1" t="e">
        <f>AND(Synthèse!A6,"AAAAAF+5M4o=")</f>
        <v>#VALUE!</v>
      </c>
      <c r="EJ1" t="e">
        <f>AND(Synthèse!B6,"AAAAAF+5M4s=")</f>
        <v>#VALUE!</v>
      </c>
      <c r="EK1" t="e">
        <f>AND(Synthèse!C6,"AAAAAF+5M4w=")</f>
        <v>#VALUE!</v>
      </c>
      <c r="EL1" t="e">
        <f>AND(Synthèse!D6,"AAAAAF+5M40=")</f>
        <v>#VALUE!</v>
      </c>
      <c r="EM1" t="e">
        <f>AND(Synthèse!E6,"AAAAAF+5M44=")</f>
        <v>#VALUE!</v>
      </c>
      <c r="EN1">
        <f>IF(Synthèse!7:7,"AAAAAF+5M48=",0)</f>
        <v>0</v>
      </c>
      <c r="EO1" t="e">
        <f>AND(Synthèse!A7,"AAAAAF+5M5A=")</f>
        <v>#VALUE!</v>
      </c>
      <c r="EP1" t="e">
        <f>AND(Synthèse!B7,"AAAAAF+5M5E=")</f>
        <v>#VALUE!</v>
      </c>
      <c r="EQ1" t="e">
        <f>AND(Synthèse!C7,"AAAAAF+5M5I=")</f>
        <v>#VALUE!</v>
      </c>
      <c r="ER1" t="e">
        <f>AND(Synthèse!D7,"AAAAAF+5M5M=")</f>
        <v>#VALUE!</v>
      </c>
      <c r="ES1" t="e">
        <f>AND(Synthèse!E7,"AAAAAF+5M5Q=")</f>
        <v>#VALUE!</v>
      </c>
      <c r="ET1">
        <f>IF(Synthèse!8:8,"AAAAAF+5M5U=",0)</f>
        <v>0</v>
      </c>
      <c r="EU1" t="e">
        <f>AND(Synthèse!A8,"AAAAAF+5M5Y=")</f>
        <v>#VALUE!</v>
      </c>
      <c r="EV1" t="e">
        <f>AND(Synthèse!B8,"AAAAAF+5M5c=")</f>
        <v>#VALUE!</v>
      </c>
      <c r="EW1" t="e">
        <f>AND(Synthèse!C8,"AAAAAF+5M5g=")</f>
        <v>#VALUE!</v>
      </c>
      <c r="EX1" t="e">
        <f>AND(Synthèse!D8,"AAAAAF+5M5k=")</f>
        <v>#VALUE!</v>
      </c>
      <c r="EY1" t="e">
        <f>AND(Synthèse!E8,"AAAAAF+5M5o=")</f>
        <v>#VALUE!</v>
      </c>
      <c r="EZ1" t="e">
        <f>IF(Synthèse!A:A,"AAAAAF+5M5s=",0)</f>
        <v>#VALUE!</v>
      </c>
      <c r="FA1">
        <f>IF(Synthèse!B:B,"AAAAAF+5M5w=",0)</f>
        <v>0</v>
      </c>
      <c r="FB1">
        <f>IF(Synthèse!C:C,"AAAAAF+5M50=",0)</f>
        <v>0</v>
      </c>
      <c r="FC1">
        <f>IF(Synthèse!D:D,"AAAAAF+5M54=",0)</f>
        <v>0</v>
      </c>
      <c r="FD1">
        <f>IF(Synthèse!E:E,"AAAAAF+5M58=",0)</f>
        <v>0</v>
      </c>
      <c r="FE1" t="s">
        <v>10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BII.Conseil</dc:creator>
  <cp:keywords/>
  <dc:description/>
  <cp:lastModifiedBy>Gérard</cp:lastModifiedBy>
  <dcterms:created xsi:type="dcterms:W3CDTF">2009-06-23T07:05:52Z</dcterms:created>
  <dcterms:modified xsi:type="dcterms:W3CDTF">2012-01-27T16:20:20Z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1ezILj5pTypqKHsp7zhspgjKb2ds9E8zSbhQVWVGzk2E</vt:lpwstr>
  </property>
  <property fmtid="{D5CDD505-2E9C-101B-9397-08002B2CF9AE}" pid="4" name="Google.Documents.RevisionId">
    <vt:lpwstr>07682418776633616662</vt:lpwstr>
  </property>
  <property fmtid="{D5CDD505-2E9C-101B-9397-08002B2CF9AE}" pid="5" name="Google.Documents.PreviousRevisionId">
    <vt:lpwstr>03065215763645987292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